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0320"/>
  </bookViews>
  <sheets>
    <sheet name="costo del km" sheetId="3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H7" i="3"/>
  <c r="C7" i="3" s="1"/>
  <c r="C12" i="3"/>
  <c r="C11" i="3"/>
  <c r="C4" i="3"/>
  <c r="H18" i="3"/>
  <c r="I18" i="3" s="1"/>
  <c r="F18" i="3"/>
  <c r="F13" i="3"/>
  <c r="C5" i="3" s="1"/>
  <c r="G11" i="3"/>
  <c r="I11" i="3" s="1"/>
  <c r="C9" i="3" s="1"/>
  <c r="H9" i="3"/>
  <c r="C8" i="3" s="1"/>
  <c r="G7" i="3"/>
  <c r="F5" i="3"/>
  <c r="G5" i="3" s="1"/>
  <c r="E2" i="3"/>
  <c r="F15" i="3" s="1"/>
  <c r="C10" i="3" s="1"/>
  <c r="C14" i="3" l="1"/>
  <c r="J18" i="3"/>
  <c r="K18" i="3" s="1"/>
  <c r="C13" i="3" s="1"/>
</calcChain>
</file>

<file path=xl/sharedStrings.xml><?xml version="1.0" encoding="utf-8"?>
<sst xmlns="http://schemas.openxmlformats.org/spreadsheetml/2006/main" count="53" uniqueCount="47">
  <si>
    <t>km/mes</t>
  </si>
  <si>
    <t>VALOR RESIDUAL A LOS 5 AÑOS</t>
  </si>
  <si>
    <t>RECORRIDO PROMEDIO km/año</t>
  </si>
  <si>
    <t>VALOR AMORTIZACION</t>
  </si>
  <si>
    <t>Interes del capital (40% anual)</t>
  </si>
  <si>
    <t>patente</t>
  </si>
  <si>
    <t>km/año</t>
  </si>
  <si>
    <t>$/km</t>
  </si>
  <si>
    <t>PATENTE</t>
  </si>
  <si>
    <t>$100,000/año</t>
  </si>
  <si>
    <t>COMBUSTIBLE (NAFTA INFINIA YPF)</t>
  </si>
  <si>
    <t>nafta</t>
  </si>
  <si>
    <t>$/lts</t>
  </si>
  <si>
    <t>km/lts</t>
  </si>
  <si>
    <t>LUBRICACIÓN Y FILTROS (2 x año)</t>
  </si>
  <si>
    <t>$ 50,000 x 2 / 20.000 Km.</t>
  </si>
  <si>
    <t>LAVADO ( 1 lavado x mes)</t>
  </si>
  <si>
    <t>lubri y filtros</t>
  </si>
  <si>
    <t>1 cambio cada</t>
  </si>
  <si>
    <t>cambiosx año</t>
  </si>
  <si>
    <t>$/cambio</t>
  </si>
  <si>
    <t>REPARACIONES MENORES</t>
  </si>
  <si>
    <t>REPUESTOS (2% COSTO AUTOMOVIL)</t>
  </si>
  <si>
    <t>interes del capital</t>
  </si>
  <si>
    <t> TOTAL $ / Km.:</t>
  </si>
  <si>
    <t>lavado</t>
  </si>
  <si>
    <t>neumaticos</t>
  </si>
  <si>
    <t>$/ neumatico</t>
  </si>
  <si>
    <t>cambio cada 40 mil km</t>
  </si>
  <si>
    <t>cambios/año</t>
  </si>
  <si>
    <t>$/año</t>
  </si>
  <si>
    <t>$ 60,000 x 4 / 40.000 Km.</t>
  </si>
  <si>
    <t>PRECIO NUEVO Saveiro MSI Trend 0 km</t>
  </si>
  <si>
    <t>seguro $/mes</t>
  </si>
  <si>
    <t>patente al año $</t>
  </si>
  <si>
    <t>x 4 ruedas</t>
  </si>
  <si>
    <t>Precio Saveiro MSI Trend 0 km</t>
  </si>
  <si>
    <t xml:space="preserve"> https://cca.org.ar/lista-de-precios/</t>
  </si>
  <si>
    <t>neumatico Pirelli 175/70 R14 85</t>
  </si>
  <si>
    <t>https://listado.mercadolibre.com.ar/neumaticos-175%2F70-r14#D[A:neumaticos%20175/70%20r14%20]</t>
  </si>
  <si>
    <t xml:space="preserve">NEUMATICOS (cada 40.000 Km.) </t>
  </si>
  <si>
    <t>($ 8.258.000 - $ 3.489.500,00) / (5 x 20.000)</t>
  </si>
  <si>
    <t>($ 8.258.000,00 - $ 3.489.500,00) *0,4/km año</t>
  </si>
  <si>
    <t>SEGURO  todo riesgo 26,000$/mes</t>
  </si>
  <si>
    <t>26000*12/20000</t>
  </si>
  <si>
    <t>$ 293,2 / litro / 10 Km./litro</t>
  </si>
  <si>
    <t>$ 8,258.000,00 x 0,02 / 20.000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</si>
</sst>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$&quot;\ #,##0;[Red]\-&quot;$&quot;\ #,##0"/>
    <numFmt numFmtId="165" formatCode="&quot;$&quot;\ #,##0.00;[Red]\-&quot;$&quot;\ #,##0.00"/>
    <numFmt numFmtId="166" formatCode="_-* #,##0.00_-;\-* #,##0.00_-;_-* &quot;-&quot;??_-;_-@_-"/>
    <numFmt numFmtId="167" formatCode="_ * #,##0_ ;_ * \-#,##0_ ;_ * &quot;-&quot;??_ ;_ @_ "/>
    <numFmt numFmtId="168" formatCode="_-* #,##0_-;\-* #,##0_-;_-* &quot;-&quot;??_-;_-@_-"/>
    <numFmt numFmtId="169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2" fillId="3" borderId="2" xfId="0" applyFont="1" applyFill="1" applyBorder="1"/>
    <xf numFmtId="165" fontId="2" fillId="3" borderId="3" xfId="0" applyNumberFormat="1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2" fillId="3" borderId="5" xfId="0" applyNumberFormat="1" applyFont="1" applyFill="1" applyBorder="1"/>
    <xf numFmtId="166" fontId="2" fillId="3" borderId="6" xfId="2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166" fontId="2" fillId="3" borderId="4" xfId="0" applyNumberFormat="1" applyFont="1" applyFill="1" applyBorder="1"/>
    <xf numFmtId="0" fontId="2" fillId="3" borderId="7" xfId="0" applyFont="1" applyFill="1" applyBorder="1"/>
    <xf numFmtId="166" fontId="0" fillId="0" borderId="0" xfId="0" applyNumberFormat="1"/>
    <xf numFmtId="164" fontId="2" fillId="3" borderId="5" xfId="0" applyNumberFormat="1" applyFont="1" applyFill="1" applyBorder="1"/>
    <xf numFmtId="0" fontId="2" fillId="3" borderId="0" xfId="0" applyFont="1" applyFill="1"/>
    <xf numFmtId="169" fontId="2" fillId="3" borderId="4" xfId="0" applyNumberFormat="1" applyFont="1" applyFill="1" applyBorder="1"/>
    <xf numFmtId="2" fontId="2" fillId="2" borderId="4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2" fillId="2" borderId="2" xfId="0" applyFont="1" applyFill="1" applyBorder="1"/>
    <xf numFmtId="0" fontId="0" fillId="0" borderId="1" xfId="0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8" fontId="0" fillId="0" borderId="1" xfId="2" applyNumberFormat="1" applyFont="1" applyBorder="1"/>
    <xf numFmtId="168" fontId="0" fillId="0" borderId="1" xfId="2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4" borderId="1" xfId="0" applyFill="1" applyBorder="1"/>
    <xf numFmtId="0" fontId="0" fillId="0" borderId="8" xfId="0" applyBorder="1"/>
    <xf numFmtId="166" fontId="0" fillId="0" borderId="8" xfId="0" applyNumberFormat="1" applyBorder="1"/>
    <xf numFmtId="164" fontId="2" fillId="3" borderId="5" xfId="0" applyNumberFormat="1" applyFont="1" applyFill="1" applyBorder="1" applyAlignment="1">
      <alignment horizontal="left"/>
    </xf>
    <xf numFmtId="169" fontId="0" fillId="0" borderId="1" xfId="2" applyNumberFormat="1" applyFont="1" applyBorder="1"/>
    <xf numFmtId="166" fontId="0" fillId="5" borderId="8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0" fillId="5" borderId="8" xfId="0" applyFill="1" applyBorder="1"/>
    <xf numFmtId="166" fontId="0" fillId="5" borderId="1" xfId="0" applyNumberFormat="1" applyFill="1" applyBorder="1"/>
    <xf numFmtId="167" fontId="0" fillId="5" borderId="8" xfId="0" applyNumberFormat="1" applyFill="1" applyBorder="1"/>
    <xf numFmtId="169" fontId="0" fillId="5" borderId="1" xfId="2" applyNumberFormat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15" sqref="A15"/>
    </sheetView>
  </sheetViews>
  <sheetFormatPr baseColWidth="10" defaultRowHeight="15" x14ac:dyDescent="0.25"/>
  <cols>
    <col min="1" max="1" width="50.140625" customWidth="1"/>
    <col min="2" max="2" width="46.140625" bestFit="1" customWidth="1"/>
    <col min="4" max="4" width="10.85546875" customWidth="1"/>
    <col min="5" max="5" width="17" bestFit="1" customWidth="1"/>
    <col min="6" max="6" width="15.140625" customWidth="1"/>
    <col min="7" max="7" width="20.85546875" bestFit="1" customWidth="1"/>
    <col min="9" max="9" width="12.7109375" customWidth="1"/>
  </cols>
  <sheetData>
    <row r="1" spans="1:11" ht="15.75" thickBot="1" x14ac:dyDescent="0.3">
      <c r="A1" s="18" t="s">
        <v>32</v>
      </c>
      <c r="B1" s="3">
        <v>8258000</v>
      </c>
      <c r="C1" s="4"/>
      <c r="E1" s="25" t="s">
        <v>0</v>
      </c>
    </row>
    <row r="2" spans="1:11" ht="15.75" thickBot="1" x14ac:dyDescent="0.3">
      <c r="A2" s="5" t="s">
        <v>1</v>
      </c>
      <c r="B2" s="6">
        <v>3489500</v>
      </c>
      <c r="C2" s="4"/>
      <c r="E2" s="20">
        <f>+B3/12</f>
        <v>1666.6666666666667</v>
      </c>
    </row>
    <row r="3" spans="1:11" ht="15.75" thickBot="1" x14ac:dyDescent="0.3">
      <c r="A3" s="5" t="s">
        <v>2</v>
      </c>
      <c r="B3" s="7">
        <v>20000</v>
      </c>
      <c r="C3" s="4"/>
    </row>
    <row r="4" spans="1:11" ht="15.75" thickBot="1" x14ac:dyDescent="0.3">
      <c r="A4" s="8" t="s">
        <v>3</v>
      </c>
      <c r="B4" s="9" t="s">
        <v>41</v>
      </c>
      <c r="C4" s="10">
        <f>+(B1-B2)/(5*B3)</f>
        <v>47.685000000000002</v>
      </c>
      <c r="E4" s="25" t="s">
        <v>33</v>
      </c>
      <c r="F4" s="19" t="s">
        <v>0</v>
      </c>
      <c r="G4" s="19"/>
    </row>
    <row r="5" spans="1:11" ht="15.75" thickBot="1" x14ac:dyDescent="0.3">
      <c r="A5" s="11" t="s">
        <v>4</v>
      </c>
      <c r="B5" s="9" t="s">
        <v>42</v>
      </c>
      <c r="C5" s="10">
        <f>+F13</f>
        <v>95.37</v>
      </c>
      <c r="E5" s="21">
        <v>26000</v>
      </c>
      <c r="F5" s="22">
        <f>B3/12</f>
        <v>1666.6666666666667</v>
      </c>
      <c r="G5" s="32">
        <f>E5/F5</f>
        <v>15.6</v>
      </c>
    </row>
    <row r="6" spans="1:11" ht="15.75" thickBot="1" x14ac:dyDescent="0.3">
      <c r="A6" s="5" t="s">
        <v>43</v>
      </c>
      <c r="B6" s="13" t="s">
        <v>44</v>
      </c>
      <c r="C6" s="10">
        <f>+G5</f>
        <v>15.6</v>
      </c>
      <c r="E6" s="25" t="s">
        <v>5</v>
      </c>
      <c r="F6" s="19" t="s">
        <v>34</v>
      </c>
      <c r="G6" s="19" t="s">
        <v>6</v>
      </c>
      <c r="H6" s="19" t="s">
        <v>7</v>
      </c>
    </row>
    <row r="7" spans="1:11" ht="15.75" thickBot="1" x14ac:dyDescent="0.3">
      <c r="A7" s="5" t="s">
        <v>8</v>
      </c>
      <c r="B7" s="5" t="s">
        <v>9</v>
      </c>
      <c r="C7" s="10">
        <f>+H7</f>
        <v>5</v>
      </c>
      <c r="E7" s="19"/>
      <c r="F7" s="24">
        <v>100000</v>
      </c>
      <c r="G7" s="26">
        <f>+B3</f>
        <v>20000</v>
      </c>
      <c r="H7" s="33">
        <f>+F7/B3</f>
        <v>5</v>
      </c>
    </row>
    <row r="8" spans="1:11" ht="15.75" thickBot="1" x14ac:dyDescent="0.3">
      <c r="A8" s="5" t="s">
        <v>10</v>
      </c>
      <c r="B8" s="5" t="s">
        <v>45</v>
      </c>
      <c r="C8" s="4">
        <f>+H9</f>
        <v>29.32</v>
      </c>
      <c r="E8" s="27" t="s">
        <v>11</v>
      </c>
      <c r="F8" s="1" t="s">
        <v>12</v>
      </c>
      <c r="G8" s="1" t="s">
        <v>13</v>
      </c>
      <c r="H8" s="1" t="s">
        <v>7</v>
      </c>
    </row>
    <row r="9" spans="1:11" ht="15.75" thickBot="1" x14ac:dyDescent="0.3">
      <c r="A9" s="8" t="s">
        <v>14</v>
      </c>
      <c r="B9" s="5" t="s">
        <v>15</v>
      </c>
      <c r="C9" s="10">
        <f>+I11</f>
        <v>4</v>
      </c>
      <c r="E9" s="28"/>
      <c r="F9" s="29">
        <v>293.2</v>
      </c>
      <c r="G9" s="28">
        <v>10</v>
      </c>
      <c r="H9" s="34">
        <f>+F9/G9</f>
        <v>29.32</v>
      </c>
    </row>
    <row r="10" spans="1:11" ht="15.75" thickBot="1" x14ac:dyDescent="0.3">
      <c r="A10" s="2" t="s">
        <v>16</v>
      </c>
      <c r="B10" s="30">
        <v>3000</v>
      </c>
      <c r="C10" s="4">
        <f>+F15</f>
        <v>1.7999999999999998</v>
      </c>
      <c r="E10" s="27" t="s">
        <v>17</v>
      </c>
      <c r="F10" s="1" t="s">
        <v>18</v>
      </c>
      <c r="G10" s="1" t="s">
        <v>19</v>
      </c>
      <c r="H10" s="1" t="s">
        <v>20</v>
      </c>
      <c r="I10" s="1" t="s">
        <v>7</v>
      </c>
    </row>
    <row r="11" spans="1:11" ht="15.75" thickBot="1" x14ac:dyDescent="0.3">
      <c r="A11" s="5" t="s">
        <v>21</v>
      </c>
      <c r="B11" s="5" t="s">
        <v>46</v>
      </c>
      <c r="C11" s="10">
        <f>+B1*0.02/B3</f>
        <v>8.2579999999999991</v>
      </c>
      <c r="E11" s="1"/>
      <c r="F11" s="23">
        <v>10000</v>
      </c>
      <c r="G11" s="1">
        <f>+B3/F11</f>
        <v>2</v>
      </c>
      <c r="H11" s="23">
        <v>40000</v>
      </c>
      <c r="I11" s="35">
        <f>+H11*G11/B3</f>
        <v>4</v>
      </c>
      <c r="K11" s="12"/>
    </row>
    <row r="12" spans="1:11" ht="15.75" thickBot="1" x14ac:dyDescent="0.3">
      <c r="A12" s="5" t="s">
        <v>22</v>
      </c>
      <c r="B12" s="5" t="s">
        <v>46</v>
      </c>
      <c r="C12" s="10">
        <f>+B1*0.02/B3</f>
        <v>8.2579999999999991</v>
      </c>
      <c r="E12" s="27" t="s">
        <v>23</v>
      </c>
      <c r="F12" s="1"/>
    </row>
    <row r="13" spans="1:11" ht="15.75" thickBot="1" x14ac:dyDescent="0.3">
      <c r="A13" s="5" t="s">
        <v>40</v>
      </c>
      <c r="B13" s="5" t="s">
        <v>31</v>
      </c>
      <c r="C13" s="15">
        <f>+K18</f>
        <v>6</v>
      </c>
      <c r="E13" s="1"/>
      <c r="F13" s="35">
        <f>+(B1-B2)*0.4/B3</f>
        <v>95.37</v>
      </c>
    </row>
    <row r="14" spans="1:11" ht="15.75" thickBot="1" x14ac:dyDescent="0.3">
      <c r="A14" s="14"/>
      <c r="B14" s="17" t="s">
        <v>24</v>
      </c>
      <c r="C14" s="16">
        <f>SUM(C4:C13)</f>
        <v>221.29100000000003</v>
      </c>
      <c r="E14" s="27" t="s">
        <v>25</v>
      </c>
      <c r="F14" s="1"/>
    </row>
    <row r="15" spans="1:11" x14ac:dyDescent="0.25">
      <c r="E15" s="28"/>
      <c r="F15" s="36">
        <f>3000/E2</f>
        <v>1.7999999999999998</v>
      </c>
    </row>
    <row r="16" spans="1:11" x14ac:dyDescent="0.25">
      <c r="E16" s="27" t="s">
        <v>26</v>
      </c>
      <c r="F16" s="1"/>
      <c r="G16" s="1"/>
      <c r="H16" s="1"/>
      <c r="I16" s="1"/>
      <c r="J16" s="1"/>
      <c r="K16" s="1"/>
    </row>
    <row r="17" spans="1:11" x14ac:dyDescent="0.25">
      <c r="A17" s="1" t="s">
        <v>36</v>
      </c>
      <c r="B17" s="1" t="s">
        <v>37</v>
      </c>
      <c r="E17" s="1" t="s">
        <v>27</v>
      </c>
      <c r="F17" s="19" t="s">
        <v>35</v>
      </c>
      <c r="G17" s="1" t="s">
        <v>28</v>
      </c>
      <c r="H17" s="1" t="s">
        <v>6</v>
      </c>
      <c r="I17" s="1" t="s">
        <v>29</v>
      </c>
      <c r="J17" s="1" t="s">
        <v>30</v>
      </c>
      <c r="K17" s="1" t="s">
        <v>7</v>
      </c>
    </row>
    <row r="18" spans="1:11" x14ac:dyDescent="0.25">
      <c r="A18" t="s">
        <v>38</v>
      </c>
      <c r="B18" s="12" t="s">
        <v>39</v>
      </c>
      <c r="E18" s="23">
        <v>60000</v>
      </c>
      <c r="F18" s="23">
        <f>+E18*4</f>
        <v>240000</v>
      </c>
      <c r="G18" s="23">
        <v>1</v>
      </c>
      <c r="H18" s="23">
        <f>+B3</f>
        <v>20000</v>
      </c>
      <c r="I18" s="31">
        <f>+H18/40000</f>
        <v>0.5</v>
      </c>
      <c r="J18" s="23">
        <f>+F18*I18</f>
        <v>120000</v>
      </c>
      <c r="K18" s="37">
        <f>+J18/B3</f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costo del km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CPIA-RN</dc:creator>
  <cp:lastModifiedBy>Secretaria</cp:lastModifiedBy>
  <dcterms:created xsi:type="dcterms:W3CDTF">2023-06-08T15:21:58Z</dcterms:created>
  <dcterms:modified xsi:type="dcterms:W3CDTF">2023-09-22T14:24:04Z</dcterms:modified>
</cp:coreProperties>
</file>