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PIA\Desktop\"/>
    </mc:Choice>
  </mc:AlternateContent>
  <xr:revisionPtr revIDLastSave="0" documentId="8_{EA385AC9-58BA-415C-9B88-AC448ACFDD0F}" xr6:coauthVersionLast="37" xr6:coauthVersionMax="37" xr10:uidLastSave="{00000000-0000-0000-0000-000000000000}"/>
  <bookViews>
    <workbookView xWindow="0" yWindow="0" windowWidth="20490" windowHeight="7545" xr2:uid="{DF7DE932-D009-49E0-8736-6F3567C2840A}"/>
  </bookViews>
  <sheets>
    <sheet name="costo del km Mayo 2026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" l="1"/>
  <c r="I20" i="1" s="1"/>
  <c r="F20" i="1"/>
  <c r="J20" i="1" s="1"/>
  <c r="K20" i="1" s="1"/>
  <c r="C15" i="1" s="1"/>
  <c r="F15" i="1"/>
  <c r="C7" i="1" s="1"/>
  <c r="C14" i="1"/>
  <c r="G13" i="1"/>
  <c r="I13" i="1" s="1"/>
  <c r="C11" i="1" s="1"/>
  <c r="C13" i="1"/>
  <c r="H11" i="1"/>
  <c r="C10" i="1"/>
  <c r="H9" i="1"/>
  <c r="G9" i="1"/>
  <c r="C9" i="1"/>
  <c r="F7" i="1"/>
  <c r="G7" i="1" s="1"/>
  <c r="C8" i="1" s="1"/>
  <c r="C6" i="1"/>
  <c r="E4" i="1"/>
  <c r="F17" i="1" s="1"/>
  <c r="C12" i="1" s="1"/>
  <c r="B4" i="1"/>
  <c r="C16" i="1" l="1"/>
</calcChain>
</file>

<file path=xl/sharedStrings.xml><?xml version="1.0" encoding="utf-8"?>
<sst xmlns="http://schemas.openxmlformats.org/spreadsheetml/2006/main" count="54" uniqueCount="47">
  <si>
    <t>Valores actualizados a Mayo 2026</t>
  </si>
  <si>
    <t>PRECIO NUEVO Saveiro D/c 1,6 Msi COMF 2024</t>
  </si>
  <si>
    <t>km/mes</t>
  </si>
  <si>
    <t>VALOR RESIDUAL A LOS 5 AÑOS</t>
  </si>
  <si>
    <t>RECORRIDO PROMEDIO km/año</t>
  </si>
  <si>
    <t>VALOR AMORTIZACION</t>
  </si>
  <si>
    <t>($ 45.961.500 - $ 22.980.750) / (5 x 20.000)</t>
  </si>
  <si>
    <t>seguro $/mes</t>
  </si>
  <si>
    <t>Interes del capital (40% anual)</t>
  </si>
  <si>
    <t>($ 45.961.500 - $ 22.980.7+50) *0,4/km año</t>
  </si>
  <si>
    <t>SEGURO  contra terceros</t>
  </si>
  <si>
    <t>53.087*12/20000</t>
  </si>
  <si>
    <t>patente</t>
  </si>
  <si>
    <t>patente al año $</t>
  </si>
  <si>
    <t>km/año</t>
  </si>
  <si>
    <t>$/km</t>
  </si>
  <si>
    <t>PATENTE ART RN</t>
  </si>
  <si>
    <t>$200,000/año</t>
  </si>
  <si>
    <t>COMBUSTIBLE (NAFTA INFINIA YPF)</t>
  </si>
  <si>
    <t>$ 2041 / litro / 10 Km./litro</t>
  </si>
  <si>
    <t>nafta</t>
  </si>
  <si>
    <t>$/lts</t>
  </si>
  <si>
    <t>km/lts</t>
  </si>
  <si>
    <t>LUBRICACIÓN Y FILTROS (2 x año)</t>
  </si>
  <si>
    <t>$ 145,000 x 2 / 20.000 Km.</t>
  </si>
  <si>
    <t>LAVADO ( 1 lavado x mes)</t>
  </si>
  <si>
    <t>lubri y filtros</t>
  </si>
  <si>
    <t>1 cambio cada</t>
  </si>
  <si>
    <t>cambiosx año</t>
  </si>
  <si>
    <t>$/cambio</t>
  </si>
  <si>
    <t>REPARACIONES MENORES</t>
  </si>
  <si>
    <t>$  45.961.500 x 0,02 / 20.000 Km.</t>
  </si>
  <si>
    <t>REPUESTOS (2% COSTO AUTOMOVIL)</t>
  </si>
  <si>
    <t>interes del capital</t>
  </si>
  <si>
    <t xml:space="preserve">NEUMATICOS (cada 40.000 Km.) </t>
  </si>
  <si>
    <t>$155.000 x 4 / 40.000 Km.</t>
  </si>
  <si>
    <t> TOTAL $ / Km.:</t>
  </si>
  <si>
    <t>lavado</t>
  </si>
  <si>
    <t>neumaticos</t>
  </si>
  <si>
    <t xml:space="preserve"> https://cca.org.ar/lista-de-precios/</t>
  </si>
  <si>
    <t>$/ neumatico</t>
  </si>
  <si>
    <t>x 4 ruedas</t>
  </si>
  <si>
    <t>cambio cada 40 mil km</t>
  </si>
  <si>
    <t>cambios/año</t>
  </si>
  <si>
    <t>$/año</t>
  </si>
  <si>
    <t>neumatico Pirelli 175/70 R14 85</t>
  </si>
  <si>
    <t>https://listado.mercadolibre.com.ar/neumaticos-175%2F70-r14#D[A:neumaticos%20175/70%20r14%20]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</si>
</sst>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$&quot;\ #,##0;[Red]\-&quot;$&quot;\ #,##0"/>
    <numFmt numFmtId="8" formatCode="&quot;$&quot;\ #,##0.00;[Red]\-&quot;$&quot;\ #,##0.00"/>
    <numFmt numFmtId="43" formatCode="_-* #,##0.00_-;\-* #,##0.00_-;_-* &quot;-&quot;??_-;_-@_-"/>
    <numFmt numFmtId="164" formatCode="_ * #,##0.00_ ;_ * \-#,##0.00_ ;_ * &quot;-&quot;??_ ;_ @_ "/>
    <numFmt numFmtId="165" formatCode="_ * #,##0_ ;_ * \-#,##0_ ;_ * &quot;-&quot;??_ ;_ @_ "/>
    <numFmt numFmtId="166" formatCode="_-* #,##0_-;\-* #,##0_-;_-* &quot;-&quot;??_-;_-@_-"/>
    <numFmt numFmtId="167" formatCode="_-* #,##0.0_-;\-* #,##0.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2" fillId="0" borderId="0" xfId="0" applyFont="1"/>
    <xf numFmtId="43" fontId="0" fillId="0" borderId="0" xfId="1" applyFont="1"/>
    <xf numFmtId="0" fontId="4" fillId="2" borderId="1" xfId="0" applyFont="1" applyFill="1" applyBorder="1"/>
    <xf numFmtId="8" fontId="4" fillId="3" borderId="2" xfId="0" applyNumberFormat="1" applyFont="1" applyFill="1" applyBorder="1"/>
    <xf numFmtId="0" fontId="4" fillId="3" borderId="3" xfId="0" applyFont="1" applyFill="1" applyBorder="1"/>
    <xf numFmtId="0" fontId="0" fillId="4" borderId="4" xfId="0" applyFill="1" applyBorder="1" applyAlignment="1">
      <alignment horizontal="center"/>
    </xf>
    <xf numFmtId="0" fontId="4" fillId="3" borderId="5" xfId="0" applyFont="1" applyFill="1" applyBorder="1"/>
    <xf numFmtId="8" fontId="4" fillId="3" borderId="5" xfId="0" applyNumberFormat="1" applyFont="1" applyFill="1" applyBorder="1"/>
    <xf numFmtId="165" fontId="0" fillId="0" borderId="4" xfId="3" applyNumberFormat="1" applyFont="1" applyBorder="1" applyAlignment="1">
      <alignment horizontal="center"/>
    </xf>
    <xf numFmtId="43" fontId="4" fillId="3" borderId="6" xfId="4" applyFont="1" applyFill="1" applyBorder="1"/>
    <xf numFmtId="0" fontId="4" fillId="3" borderId="6" xfId="0" applyFont="1" applyFill="1" applyBorder="1"/>
    <xf numFmtId="0" fontId="4" fillId="3" borderId="2" xfId="0" applyFont="1" applyFill="1" applyBorder="1"/>
    <xf numFmtId="43" fontId="4" fillId="3" borderId="3" xfId="0" applyNumberFormat="1" applyFont="1" applyFill="1" applyBorder="1"/>
    <xf numFmtId="0" fontId="0" fillId="0" borderId="4" xfId="0" applyBorder="1" applyAlignment="1">
      <alignment horizontal="center"/>
    </xf>
    <xf numFmtId="0" fontId="4" fillId="3" borderId="7" xfId="0" applyFont="1" applyFill="1" applyBorder="1"/>
    <xf numFmtId="165" fontId="0" fillId="0" borderId="8" xfId="3" applyNumberFormat="1" applyFont="1" applyBorder="1" applyAlignment="1">
      <alignment horizontal="center"/>
    </xf>
    <xf numFmtId="43" fontId="0" fillId="0" borderId="8" xfId="0" applyNumberFormat="1" applyBorder="1" applyAlignment="1">
      <alignment horizontal="center"/>
    </xf>
    <xf numFmtId="43" fontId="0" fillId="5" borderId="8" xfId="0" applyNumberFormat="1" applyFill="1" applyBorder="1" applyAlignment="1">
      <alignment horizontal="center"/>
    </xf>
    <xf numFmtId="6" fontId="4" fillId="3" borderId="5" xfId="0" applyNumberFormat="1" applyFont="1" applyFill="1" applyBorder="1"/>
    <xf numFmtId="166" fontId="0" fillId="0" borderId="4" xfId="4" applyNumberFormat="1" applyFont="1" applyBorder="1" applyAlignment="1">
      <alignment horizontal="center"/>
    </xf>
    <xf numFmtId="166" fontId="0" fillId="0" borderId="4" xfId="0" applyNumberFormat="1" applyBorder="1" applyAlignment="1">
      <alignment horizontal="center"/>
    </xf>
    <xf numFmtId="43" fontId="0" fillId="5" borderId="4" xfId="0" applyNumberFormat="1" applyFill="1" applyBorder="1" applyAlignment="1">
      <alignment horizontal="center"/>
    </xf>
    <xf numFmtId="0" fontId="0" fillId="4" borderId="4" xfId="0" applyFill="1" applyBorder="1"/>
    <xf numFmtId="0" fontId="0" fillId="0" borderId="4" xfId="0" applyBorder="1"/>
    <xf numFmtId="0" fontId="0" fillId="0" borderId="8" xfId="0" applyBorder="1"/>
    <xf numFmtId="43" fontId="0" fillId="0" borderId="8" xfId="0" applyNumberFormat="1" applyBorder="1"/>
    <xf numFmtId="0" fontId="0" fillId="5" borderId="8" xfId="0" applyFill="1" applyBorder="1"/>
    <xf numFmtId="0" fontId="4" fillId="3" borderId="1" xfId="0" applyFont="1" applyFill="1" applyBorder="1"/>
    <xf numFmtId="6" fontId="4" fillId="3" borderId="5" xfId="0" applyNumberFormat="1" applyFont="1" applyFill="1" applyBorder="1" applyAlignment="1">
      <alignment horizontal="left"/>
    </xf>
    <xf numFmtId="165" fontId="4" fillId="3" borderId="3" xfId="0" applyNumberFormat="1" applyFont="1" applyFill="1" applyBorder="1"/>
    <xf numFmtId="166" fontId="0" fillId="0" borderId="4" xfId="4" applyNumberFormat="1" applyFont="1" applyBorder="1"/>
    <xf numFmtId="166" fontId="0" fillId="0" borderId="4" xfId="0" applyNumberFormat="1" applyBorder="1"/>
    <xf numFmtId="43" fontId="0" fillId="5" borderId="4" xfId="0" applyNumberFormat="1" applyFill="1" applyBorder="1"/>
    <xf numFmtId="43" fontId="0" fillId="0" borderId="0" xfId="0" applyNumberFormat="1"/>
    <xf numFmtId="167" fontId="4" fillId="3" borderId="3" xfId="0" applyNumberFormat="1" applyFont="1" applyFill="1" applyBorder="1"/>
    <xf numFmtId="0" fontId="4" fillId="3" borderId="0" xfId="0" applyFont="1" applyFill="1"/>
    <xf numFmtId="0" fontId="5" fillId="2" borderId="5" xfId="0" applyFont="1" applyFill="1" applyBorder="1" applyAlignment="1">
      <alignment horizontal="center"/>
    </xf>
    <xf numFmtId="2" fontId="4" fillId="2" borderId="3" xfId="0" applyNumberFormat="1" applyFont="1" applyFill="1" applyBorder="1"/>
    <xf numFmtId="165" fontId="0" fillId="5" borderId="8" xfId="0" applyNumberFormat="1" applyFill="1" applyBorder="1"/>
    <xf numFmtId="0" fontId="3" fillId="0" borderId="4" xfId="2" applyBorder="1"/>
    <xf numFmtId="43" fontId="3" fillId="0" borderId="0" xfId="2" applyNumberFormat="1"/>
    <xf numFmtId="167" fontId="0" fillId="0" borderId="4" xfId="4" applyNumberFormat="1" applyFont="1" applyBorder="1"/>
    <xf numFmtId="167" fontId="0" fillId="5" borderId="4" xfId="4" applyNumberFormat="1" applyFont="1" applyFill="1" applyBorder="1"/>
    <xf numFmtId="166" fontId="0" fillId="0" borderId="0" xfId="1" applyNumberFormat="1" applyFont="1"/>
  </cellXfs>
  <cellStyles count="5">
    <cellStyle name="Hipervínculo" xfId="2" builtinId="8"/>
    <cellStyle name="Millares" xfId="1" builtinId="3"/>
    <cellStyle name="Millares 2" xfId="3" xr:uid="{91238E84-2F2B-4CA5-B38B-58D8EC5F033A}"/>
    <cellStyle name="Millares 2 2" xfId="4" xr:uid="{0990B973-9C79-4339-872B-F378BD79F934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cca.org.ar/lista-de-precios/" TargetMode="External"/><Relationship Id="rId1" Type="http://schemas.openxmlformats.org/officeDocument/2006/relationships/hyperlink" Target="https://listado.mercadolibre.com.ar/neumaticos-175%2F70-r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A8896D-9229-40C9-BCFB-3750BF443AD1}">
  <dimension ref="A1:K26"/>
  <sheetViews>
    <sheetView tabSelected="1" workbookViewId="0">
      <selection activeCell="A16" sqref="A16"/>
    </sheetView>
  </sheetViews>
  <sheetFormatPr baseColWidth="10" defaultRowHeight="15" x14ac:dyDescent="0.25"/>
  <cols>
    <col min="1" max="1" width="50.140625" customWidth="1"/>
    <col min="2" max="2" width="46.140625" bestFit="1" customWidth="1"/>
    <col min="3" max="3" width="14.140625" bestFit="1" customWidth="1"/>
    <col min="4" max="4" width="6.28515625" customWidth="1"/>
    <col min="5" max="5" width="17" bestFit="1" customWidth="1"/>
    <col min="6" max="6" width="15.140625" customWidth="1"/>
    <col min="7" max="7" width="20.85546875" bestFit="1" customWidth="1"/>
    <col min="9" max="9" width="12.7109375" customWidth="1"/>
  </cols>
  <sheetData>
    <row r="1" spans="1:11" x14ac:dyDescent="0.25">
      <c r="A1" s="1" t="s">
        <v>0</v>
      </c>
      <c r="B1" s="2"/>
    </row>
    <row r="2" spans="1:11" ht="15.75" thickBot="1" x14ac:dyDescent="0.3"/>
    <row r="3" spans="1:11" ht="15.75" thickBot="1" x14ac:dyDescent="0.3">
      <c r="A3" s="3" t="s">
        <v>1</v>
      </c>
      <c r="B3" s="4">
        <v>45961500</v>
      </c>
      <c r="C3" s="5"/>
      <c r="E3" s="6" t="s">
        <v>2</v>
      </c>
    </row>
    <row r="4" spans="1:11" ht="15.75" thickBot="1" x14ac:dyDescent="0.3">
      <c r="A4" s="7" t="s">
        <v>3</v>
      </c>
      <c r="B4" s="8">
        <f>+B3/2</f>
        <v>22980750</v>
      </c>
      <c r="C4" s="5"/>
      <c r="E4" s="9">
        <f>+B5/12</f>
        <v>1666.6666666666667</v>
      </c>
    </row>
    <row r="5" spans="1:11" ht="15.75" thickBot="1" x14ac:dyDescent="0.3">
      <c r="A5" s="7" t="s">
        <v>4</v>
      </c>
      <c r="B5" s="10">
        <v>20000</v>
      </c>
      <c r="C5" s="5"/>
    </row>
    <row r="6" spans="1:11" ht="15.75" thickBot="1" x14ac:dyDescent="0.3">
      <c r="A6" s="11" t="s">
        <v>5</v>
      </c>
      <c r="B6" s="12" t="s">
        <v>6</v>
      </c>
      <c r="C6" s="13">
        <f>+(B3-B4)/(5*B5)</f>
        <v>229.8075</v>
      </c>
      <c r="E6" s="6" t="s">
        <v>7</v>
      </c>
      <c r="F6" s="14" t="s">
        <v>2</v>
      </c>
      <c r="G6" s="14"/>
    </row>
    <row r="7" spans="1:11" ht="15.75" thickBot="1" x14ac:dyDescent="0.3">
      <c r="A7" s="15" t="s">
        <v>8</v>
      </c>
      <c r="B7" s="12" t="s">
        <v>9</v>
      </c>
      <c r="C7" s="13">
        <f>+F15</f>
        <v>459.61500000000001</v>
      </c>
      <c r="E7" s="16">
        <v>57527.93</v>
      </c>
      <c r="F7" s="17">
        <f>B5/12</f>
        <v>1666.6666666666667</v>
      </c>
      <c r="G7" s="18">
        <f>E7/F7</f>
        <v>34.516757999999996</v>
      </c>
    </row>
    <row r="8" spans="1:11" ht="15.75" thickBot="1" x14ac:dyDescent="0.3">
      <c r="A8" s="7" t="s">
        <v>10</v>
      </c>
      <c r="B8" s="19" t="s">
        <v>11</v>
      </c>
      <c r="C8" s="13">
        <f>+G7</f>
        <v>34.516757999999996</v>
      </c>
      <c r="E8" s="6" t="s">
        <v>12</v>
      </c>
      <c r="F8" s="14" t="s">
        <v>13</v>
      </c>
      <c r="G8" s="14" t="s">
        <v>14</v>
      </c>
      <c r="H8" s="14" t="s">
        <v>15</v>
      </c>
    </row>
    <row r="9" spans="1:11" ht="15.75" thickBot="1" x14ac:dyDescent="0.3">
      <c r="A9" s="7" t="s">
        <v>16</v>
      </c>
      <c r="B9" s="7" t="s">
        <v>17</v>
      </c>
      <c r="C9" s="13">
        <f>+H9</f>
        <v>10</v>
      </c>
      <c r="E9" s="14"/>
      <c r="F9" s="20">
        <v>200000</v>
      </c>
      <c r="G9" s="21">
        <f>+B5</f>
        <v>20000</v>
      </c>
      <c r="H9" s="22">
        <f>+F9/B5</f>
        <v>10</v>
      </c>
    </row>
    <row r="10" spans="1:11" ht="15.75" thickBot="1" x14ac:dyDescent="0.3">
      <c r="A10" s="7" t="s">
        <v>18</v>
      </c>
      <c r="B10" s="7" t="s">
        <v>19</v>
      </c>
      <c r="C10" s="5">
        <f>+H11</f>
        <v>204.1</v>
      </c>
      <c r="E10" s="23" t="s">
        <v>20</v>
      </c>
      <c r="F10" s="24" t="s">
        <v>21</v>
      </c>
      <c r="G10" s="24" t="s">
        <v>22</v>
      </c>
      <c r="H10" s="24" t="s">
        <v>15</v>
      </c>
    </row>
    <row r="11" spans="1:11" ht="15.75" thickBot="1" x14ac:dyDescent="0.3">
      <c r="A11" s="11" t="s">
        <v>23</v>
      </c>
      <c r="B11" s="7" t="s">
        <v>24</v>
      </c>
      <c r="C11" s="13">
        <f>+I13</f>
        <v>14.5</v>
      </c>
      <c r="E11" s="25"/>
      <c r="F11" s="26">
        <v>2041</v>
      </c>
      <c r="G11" s="25">
        <v>10</v>
      </c>
      <c r="H11" s="27">
        <f>+F11/G11</f>
        <v>204.1</v>
      </c>
    </row>
    <row r="12" spans="1:11" ht="15.75" thickBot="1" x14ac:dyDescent="0.3">
      <c r="A12" s="28" t="s">
        <v>25</v>
      </c>
      <c r="B12" s="29">
        <v>25000</v>
      </c>
      <c r="C12" s="30">
        <f>+F17</f>
        <v>15</v>
      </c>
      <c r="E12" s="23" t="s">
        <v>26</v>
      </c>
      <c r="F12" s="24" t="s">
        <v>27</v>
      </c>
      <c r="G12" s="24" t="s">
        <v>28</v>
      </c>
      <c r="H12" s="24" t="s">
        <v>29</v>
      </c>
      <c r="I12" s="24" t="s">
        <v>15</v>
      </c>
    </row>
    <row r="13" spans="1:11" ht="15.75" thickBot="1" x14ac:dyDescent="0.3">
      <c r="A13" s="7" t="s">
        <v>30</v>
      </c>
      <c r="B13" s="7" t="s">
        <v>31</v>
      </c>
      <c r="C13" s="13">
        <f>+B3*0.02/B5</f>
        <v>45.961500000000001</v>
      </c>
      <c r="E13" s="24"/>
      <c r="F13" s="31">
        <v>10000</v>
      </c>
      <c r="G13" s="32">
        <f>+B5/F13</f>
        <v>2</v>
      </c>
      <c r="H13">
        <v>145000</v>
      </c>
      <c r="I13" s="33">
        <f>+H13*G13/B5</f>
        <v>14.5</v>
      </c>
      <c r="K13" s="34"/>
    </row>
    <row r="14" spans="1:11" ht="15.75" thickBot="1" x14ac:dyDescent="0.3">
      <c r="A14" s="7" t="s">
        <v>32</v>
      </c>
      <c r="B14" s="7" t="s">
        <v>31</v>
      </c>
      <c r="C14" s="13">
        <f>+B3*0.02/B5</f>
        <v>45.961500000000001</v>
      </c>
      <c r="E14" s="23" t="s">
        <v>33</v>
      </c>
      <c r="F14" s="24"/>
    </row>
    <row r="15" spans="1:11" ht="15.75" thickBot="1" x14ac:dyDescent="0.3">
      <c r="A15" s="7" t="s">
        <v>34</v>
      </c>
      <c r="B15" s="7" t="s">
        <v>35</v>
      </c>
      <c r="C15" s="35">
        <f>+K20</f>
        <v>15.5</v>
      </c>
      <c r="E15" s="24"/>
      <c r="F15" s="33">
        <f>+(B3-B4)*0.4/B5</f>
        <v>459.61500000000001</v>
      </c>
    </row>
    <row r="16" spans="1:11" ht="15.75" thickBot="1" x14ac:dyDescent="0.3">
      <c r="A16" s="36"/>
      <c r="B16" s="37" t="s">
        <v>36</v>
      </c>
      <c r="C16" s="38">
        <f>SUM(C6:C15)</f>
        <v>1074.962258</v>
      </c>
      <c r="E16" s="23" t="s">
        <v>37</v>
      </c>
      <c r="F16" s="24"/>
    </row>
    <row r="17" spans="1:11" x14ac:dyDescent="0.25">
      <c r="E17" s="25"/>
      <c r="F17" s="39">
        <f>25000/E4</f>
        <v>15</v>
      </c>
    </row>
    <row r="18" spans="1:11" x14ac:dyDescent="0.25">
      <c r="E18" s="23" t="s">
        <v>38</v>
      </c>
      <c r="F18" s="24"/>
      <c r="G18" s="24"/>
      <c r="H18" s="24"/>
      <c r="I18" s="24"/>
      <c r="J18" s="24"/>
      <c r="K18" s="24"/>
    </row>
    <row r="19" spans="1:11" x14ac:dyDescent="0.25">
      <c r="A19" s="24" t="s">
        <v>1</v>
      </c>
      <c r="B19" s="40" t="s">
        <v>39</v>
      </c>
      <c r="E19" s="24" t="s">
        <v>40</v>
      </c>
      <c r="F19" s="14" t="s">
        <v>41</v>
      </c>
      <c r="G19" s="24" t="s">
        <v>42</v>
      </c>
      <c r="H19" s="24" t="s">
        <v>14</v>
      </c>
      <c r="I19" s="24" t="s">
        <v>43</v>
      </c>
      <c r="J19" s="24" t="s">
        <v>44</v>
      </c>
      <c r="K19" s="24" t="s">
        <v>15</v>
      </c>
    </row>
    <row r="20" spans="1:11" x14ac:dyDescent="0.25">
      <c r="A20" t="s">
        <v>45</v>
      </c>
      <c r="B20" s="41" t="s">
        <v>46</v>
      </c>
      <c r="E20" s="31">
        <v>155000</v>
      </c>
      <c r="F20" s="31">
        <f>+E20*4</f>
        <v>620000</v>
      </c>
      <c r="G20" s="31">
        <v>1</v>
      </c>
      <c r="H20" s="31">
        <f>+B5</f>
        <v>20000</v>
      </c>
      <c r="I20" s="42">
        <f>+H20/40000</f>
        <v>0.5</v>
      </c>
      <c r="J20" s="31">
        <f>+F20*I20</f>
        <v>310000</v>
      </c>
      <c r="K20" s="43">
        <f>+J20/B5</f>
        <v>15.5</v>
      </c>
    </row>
    <row r="23" spans="1:11" x14ac:dyDescent="0.25">
      <c r="B23" s="44"/>
    </row>
    <row r="26" spans="1:11" x14ac:dyDescent="0.25">
      <c r="B26" s="44"/>
    </row>
  </sheetData>
  <hyperlinks>
    <hyperlink ref="B20" r:id="rId1" location="D[A:neumaticos%20175/70%20r14%20]" xr:uid="{DF2073CD-C524-44AC-A8C4-E33F2E54CC36}"/>
    <hyperlink ref="B19" r:id="rId2" xr:uid="{9886EC87-873B-4C3F-B697-F0970E3A7DFD}"/>
  </hyperlinks>
  <pageMargins left="0.7" right="0.7" top="0.75" bottom="0.75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costo del km Mayo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CPIA-RN</dc:creator>
  <cp:lastModifiedBy>CPIA</cp:lastModifiedBy>
  <dcterms:created xsi:type="dcterms:W3CDTF">2026-05-15T14:44:06Z</dcterms:created>
  <dcterms:modified xsi:type="dcterms:W3CDTF">2026-05-15T14:57:05Z</dcterms:modified>
</cp:coreProperties>
</file>