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PIA\Desktop\"/>
    </mc:Choice>
  </mc:AlternateContent>
  <xr:revisionPtr revIDLastSave="0" documentId="13_ncr:1_{39889529-BB0C-46A8-A862-7FBC8D84938E}" xr6:coauthVersionLast="37" xr6:coauthVersionMax="47" xr10:uidLastSave="{00000000-0000-0000-0000-000000000000}"/>
  <bookViews>
    <workbookView xWindow="0" yWindow="0" windowWidth="20490" windowHeight="7545" xr2:uid="{7CD1D780-3BC7-4E99-A147-4164A454D77C}"/>
  </bookViews>
  <sheets>
    <sheet name="Honorarios Junio 2026" sheetId="3" r:id="rId1"/>
    <sheet name="costo del km junio 2026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2" l="1"/>
  <c r="B4" i="2"/>
  <c r="H20" i="2" l="1"/>
  <c r="I20" i="2" s="1"/>
  <c r="F20" i="2"/>
  <c r="C14" i="2"/>
  <c r="G13" i="2"/>
  <c r="I13" i="2" s="1"/>
  <c r="C11" i="2" s="1"/>
  <c r="C13" i="2"/>
  <c r="H11" i="2"/>
  <c r="C10" i="2" s="1"/>
  <c r="H9" i="2"/>
  <c r="C9" i="2" s="1"/>
  <c r="G9" i="2"/>
  <c r="F7" i="2"/>
  <c r="G7" i="2" s="1"/>
  <c r="C8" i="2" s="1"/>
  <c r="E4" i="2"/>
  <c r="C12" i="2" s="1"/>
  <c r="C6" i="2"/>
  <c r="J20" i="2" l="1"/>
  <c r="K20" i="2" s="1"/>
  <c r="C15" i="2" s="1"/>
  <c r="F15" i="2"/>
  <c r="C7" i="2" s="1"/>
  <c r="C16" i="2" l="1"/>
</calcChain>
</file>

<file path=xl/sharedStrings.xml><?xml version="1.0" encoding="utf-8"?>
<sst xmlns="http://schemas.openxmlformats.org/spreadsheetml/2006/main" count="75" uniqueCount="68">
  <si>
    <t>Tarifas</t>
  </si>
  <si>
    <t>consulta/asesoreamiento tecnico de campo el dia</t>
  </si>
  <si>
    <t>consulta/asesoreamiento tecnico de campo por hora</t>
  </si>
  <si>
    <t>consulta/asesoreamiento tecnico de gabinete por hora</t>
  </si>
  <si>
    <t>ASESORAMIENTO TÉCNICO FULL-TIME equivalente 40 hs semanales</t>
  </si>
  <si>
    <t>ASESORAMIENTO TÉCNICO PART-TIME equivalente a 20 hs semanales</t>
  </si>
  <si>
    <t>ASESORAMIENTO TÉCNICO (4 visitas mensuales)</t>
  </si>
  <si>
    <t>firma de Certificado Ley 2712</t>
  </si>
  <si>
    <t>CERTIFICACION DE CALIDAD PARA PROTOCOLOS DE EXPORTACION</t>
  </si>
  <si>
    <t>PERITAJES por hora de trabajo en campo</t>
  </si>
  <si>
    <t>TASACIONES por hora de trabajo en campo</t>
  </si>
  <si>
    <t>REGULACIÓN DE MAQUINARIA por hora de trabajo en campo</t>
  </si>
  <si>
    <t>Agrónomos por su actuación profesional en jurisdicción de la provincia de Rio Negro, está</t>
  </si>
  <si>
    <t>sujeta a cambios y revisiones que se consideren necesarias y apropiadas según los tiempos</t>
  </si>
  <si>
    <t>Los honorarios que se expresan en la siguiente propuesta son los mínimos sugeridos,</t>
  </si>
  <si>
    <t>pudiendo cada profesional acordar honorarios superiores a los que aquí se presentan.</t>
  </si>
  <si>
    <t xml:space="preserve"> o entre 1,5 y 3% del bien peritado</t>
  </si>
  <si>
    <t xml:space="preserve"> o entre 1,5 y 3% del bien tasado</t>
  </si>
  <si>
    <t>km/mes</t>
  </si>
  <si>
    <t>VALOR RESIDUAL A LOS 5 AÑOS</t>
  </si>
  <si>
    <t>RECORRIDO PROMEDIO km/año</t>
  </si>
  <si>
    <t>VALOR AMORTIZACION</t>
  </si>
  <si>
    <t>seguro $/mes</t>
  </si>
  <si>
    <t>Interes del capital (40% anual)</t>
  </si>
  <si>
    <t>patente</t>
  </si>
  <si>
    <t>patente al año $</t>
  </si>
  <si>
    <t>km/año</t>
  </si>
  <si>
    <t>$/km</t>
  </si>
  <si>
    <t>COMBUSTIBLE (NAFTA INFINIA YPF)</t>
  </si>
  <si>
    <t>nafta</t>
  </si>
  <si>
    <t>$/lts</t>
  </si>
  <si>
    <t>km/lts</t>
  </si>
  <si>
    <t>LUBRICACIÓN Y FILTROS (2 x año)</t>
  </si>
  <si>
    <t>LAVADO ( 1 lavado x mes)</t>
  </si>
  <si>
    <t>lubri y filtros</t>
  </si>
  <si>
    <t>1 cambio cada</t>
  </si>
  <si>
    <t>cambiosx año</t>
  </si>
  <si>
    <t>$/cambio</t>
  </si>
  <si>
    <t>REPARACIONES MENORES</t>
  </si>
  <si>
    <t>REPUESTOS (2% COSTO AUTOMOVIL)</t>
  </si>
  <si>
    <t>interes del capital</t>
  </si>
  <si>
    <t xml:space="preserve">NEUMATICOS (cada 40.000 Km.) </t>
  </si>
  <si>
    <t> TOTAL $ / Km.:</t>
  </si>
  <si>
    <t>lavado</t>
  </si>
  <si>
    <t>neumaticos</t>
  </si>
  <si>
    <t xml:space="preserve"> https://cca.org.ar/lista-de-precios/</t>
  </si>
  <si>
    <t>$/ neumatico</t>
  </si>
  <si>
    <t>x 4 ruedas</t>
  </si>
  <si>
    <t>cambio cada 40 mil km</t>
  </si>
  <si>
    <t>cambios/año</t>
  </si>
  <si>
    <t>$/año</t>
  </si>
  <si>
    <t>neumatico Pirelli 175/70 R14 85</t>
  </si>
  <si>
    <t>https://listado.mercadolibre.com.ar/neumaticos-175%2F70-r14#D[A:neumaticos%20175/70%20r14%20]</t>
  </si>
  <si>
    <t>Esta propuesta, que establece los honorarios mínimos sugeridos a cobrar por los Ingenieros</t>
  </si>
  <si>
    <t>SEGURO  contra terceros</t>
  </si>
  <si>
    <t>53.087*12/20000</t>
  </si>
  <si>
    <t>PATENTE ART RN</t>
  </si>
  <si>
    <t>PRECIO NUEVO Saveiro D/c 1,6 Msi COMF 2024</t>
  </si>
  <si>
    <t>($ 45.961.500 - $ 22.980.750) / (5 x 20.000)</t>
  </si>
  <si>
    <t>($ 45.961.500 - $ 22.980.7+50) *0,4/km año</t>
  </si>
  <si>
    <t>$  45.961.500 x 0,02 / 20.000 Km.</t>
  </si>
  <si>
    <t>$155.000 x 4 / 40.000 Km.</t>
  </si>
  <si>
    <t>Valores actualizados a Junio 2026</t>
  </si>
  <si>
    <t>Junio</t>
  </si>
  <si>
    <t>$ 2074 / litro / 10 Km./litro</t>
  </si>
  <si>
    <t>$1.378.850/año</t>
  </si>
  <si>
    <t>y necesidades de nuestros colegas. La actualizacion sera cada 1 mes</t>
  </si>
  <si>
    <t>$ 151,000 x 2 / 20.000 Km.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</si>
</sst>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\ #,##0;[Red]\-&quot;$&quot;\ #,##0"/>
    <numFmt numFmtId="8" formatCode="&quot;$&quot;\ #,##0.00;[Red]\-&quot;$&quot;\ #,##0.00"/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  <numFmt numFmtId="166" formatCode="_ * #,##0.00_ ;_ * \-#,##0.00_ ;_ * &quot;-&quot;??_ ;_ @_ "/>
    <numFmt numFmtId="167" formatCode="_ * #,##0_ ;_ * \-#,##0_ ;_ * &quot;-&quot;??_ ;_ @_ "/>
    <numFmt numFmtId="168" formatCode="0.0%"/>
    <numFmt numFmtId="169" formatCode="_-* #,##0.0_-;\-* #,##0.0_-;_-* &quot;-&quot;?_-;_-@_-"/>
    <numFmt numFmtId="170" formatCode="_-* #,##0.000_-;\-* #,##0.000_-;_-* &quot;-&quot;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1" xfId="0" applyBorder="1"/>
    <xf numFmtId="0" fontId="3" fillId="2" borderId="2" xfId="0" applyFont="1" applyFill="1" applyBorder="1"/>
    <xf numFmtId="8" fontId="3" fillId="3" borderId="3" xfId="0" applyNumberFormat="1" applyFont="1" applyFill="1" applyBorder="1"/>
    <xf numFmtId="0" fontId="3" fillId="3" borderId="4" xfId="0" applyFont="1" applyFill="1" applyBorder="1"/>
    <xf numFmtId="0" fontId="0" fillId="4" borderId="1" xfId="0" applyFill="1" applyBorder="1" applyAlignment="1">
      <alignment horizontal="center"/>
    </xf>
    <xf numFmtId="0" fontId="3" fillId="3" borderId="5" xfId="0" applyFont="1" applyFill="1" applyBorder="1"/>
    <xf numFmtId="8" fontId="3" fillId="3" borderId="5" xfId="0" applyNumberFormat="1" applyFont="1" applyFill="1" applyBorder="1"/>
    <xf numFmtId="167" fontId="0" fillId="0" borderId="1" xfId="3" applyNumberFormat="1" applyFont="1" applyBorder="1" applyAlignment="1">
      <alignment horizontal="center"/>
    </xf>
    <xf numFmtId="43" fontId="3" fillId="3" borderId="6" xfId="4" applyFont="1" applyFill="1" applyBorder="1"/>
    <xf numFmtId="0" fontId="3" fillId="3" borderId="6" xfId="0" applyFont="1" applyFill="1" applyBorder="1"/>
    <xf numFmtId="0" fontId="3" fillId="3" borderId="3" xfId="0" applyFont="1" applyFill="1" applyBorder="1"/>
    <xf numFmtId="43" fontId="3" fillId="3" borderId="4" xfId="0" applyNumberFormat="1" applyFont="1" applyFill="1" applyBorder="1"/>
    <xf numFmtId="0" fontId="0" fillId="0" borderId="1" xfId="0" applyBorder="1" applyAlignment="1">
      <alignment horizontal="center"/>
    </xf>
    <xf numFmtId="0" fontId="3" fillId="3" borderId="7" xfId="0" applyFont="1" applyFill="1" applyBorder="1"/>
    <xf numFmtId="167" fontId="0" fillId="0" borderId="8" xfId="3" applyNumberFormat="1" applyFont="1" applyBorder="1" applyAlignment="1">
      <alignment horizontal="center"/>
    </xf>
    <xf numFmtId="43" fontId="0" fillId="0" borderId="8" xfId="0" applyNumberFormat="1" applyBorder="1" applyAlignment="1">
      <alignment horizontal="center"/>
    </xf>
    <xf numFmtId="43" fontId="0" fillId="5" borderId="8" xfId="0" applyNumberFormat="1" applyFill="1" applyBorder="1" applyAlignment="1">
      <alignment horizontal="center"/>
    </xf>
    <xf numFmtId="6" fontId="3" fillId="3" borderId="5" xfId="0" applyNumberFormat="1" applyFont="1" applyFill="1" applyBorder="1"/>
    <xf numFmtId="164" fontId="0" fillId="0" borderId="1" xfId="4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3" fontId="0" fillId="5" borderId="1" xfId="0" applyNumberFormat="1" applyFill="1" applyBorder="1" applyAlignment="1">
      <alignment horizontal="center"/>
    </xf>
    <xf numFmtId="0" fontId="0" fillId="4" borderId="1" xfId="0" applyFill="1" applyBorder="1"/>
    <xf numFmtId="0" fontId="0" fillId="0" borderId="8" xfId="0" applyBorder="1"/>
    <xf numFmtId="43" fontId="0" fillId="0" borderId="8" xfId="0" applyNumberFormat="1" applyBorder="1"/>
    <xf numFmtId="0" fontId="0" fillId="5" borderId="8" xfId="0" applyFill="1" applyBorder="1"/>
    <xf numFmtId="0" fontId="3" fillId="3" borderId="2" xfId="0" applyFont="1" applyFill="1" applyBorder="1"/>
    <xf numFmtId="6" fontId="3" fillId="3" borderId="5" xfId="0" applyNumberFormat="1" applyFont="1" applyFill="1" applyBorder="1" applyAlignment="1">
      <alignment horizontal="left"/>
    </xf>
    <xf numFmtId="167" fontId="3" fillId="3" borderId="4" xfId="0" applyNumberFormat="1" applyFont="1" applyFill="1" applyBorder="1"/>
    <xf numFmtId="164" fontId="0" fillId="0" borderId="1" xfId="4" applyNumberFormat="1" applyFont="1" applyBorder="1"/>
    <xf numFmtId="164" fontId="0" fillId="0" borderId="1" xfId="0" applyNumberFormat="1" applyBorder="1"/>
    <xf numFmtId="43" fontId="0" fillId="5" borderId="1" xfId="0" applyNumberFormat="1" applyFill="1" applyBorder="1"/>
    <xf numFmtId="43" fontId="0" fillId="0" borderId="0" xfId="0" applyNumberFormat="1"/>
    <xf numFmtId="165" fontId="3" fillId="3" borderId="4" xfId="0" applyNumberFormat="1" applyFont="1" applyFill="1" applyBorder="1"/>
    <xf numFmtId="0" fontId="3" fillId="3" borderId="0" xfId="0" applyFont="1" applyFill="1"/>
    <xf numFmtId="0" fontId="4" fillId="2" borderId="5" xfId="0" applyFont="1" applyFill="1" applyBorder="1" applyAlignment="1">
      <alignment horizontal="center"/>
    </xf>
    <xf numFmtId="2" fontId="3" fillId="2" borderId="4" xfId="0" applyNumberFormat="1" applyFont="1" applyFill="1" applyBorder="1"/>
    <xf numFmtId="167" fontId="0" fillId="5" borderId="8" xfId="0" applyNumberFormat="1" applyFill="1" applyBorder="1"/>
    <xf numFmtId="43" fontId="2" fillId="0" borderId="0" xfId="2" applyNumberFormat="1"/>
    <xf numFmtId="165" fontId="0" fillId="0" borderId="1" xfId="4" applyNumberFormat="1" applyFont="1" applyBorder="1"/>
    <xf numFmtId="165" fontId="0" fillId="5" borderId="1" xfId="4" applyNumberFormat="1" applyFont="1" applyFill="1" applyBorder="1"/>
    <xf numFmtId="164" fontId="0" fillId="0" borderId="0" xfId="1" applyNumberFormat="1" applyFont="1"/>
    <xf numFmtId="168" fontId="0" fillId="0" borderId="0" xfId="5" applyNumberFormat="1" applyFont="1"/>
    <xf numFmtId="165" fontId="0" fillId="0" borderId="1" xfId="1" applyNumberFormat="1" applyFont="1" applyBorder="1"/>
    <xf numFmtId="169" fontId="0" fillId="0" borderId="0" xfId="0" applyNumberFormat="1"/>
    <xf numFmtId="0" fontId="2" fillId="0" borderId="1" xfId="2" applyBorder="1"/>
    <xf numFmtId="0" fontId="5" fillId="0" borderId="0" xfId="0" applyFont="1"/>
    <xf numFmtId="43" fontId="0" fillId="0" borderId="0" xfId="1" applyFont="1"/>
    <xf numFmtId="170" fontId="0" fillId="0" borderId="0" xfId="0" applyNumberFormat="1"/>
  </cellXfs>
  <cellStyles count="6">
    <cellStyle name="Hipervínculo" xfId="2" builtinId="8"/>
    <cellStyle name="Millares" xfId="1" builtinId="3"/>
    <cellStyle name="Millares 2" xfId="3" xr:uid="{6F6F673D-767B-4EB9-BA41-CBD9D187AFAF}"/>
    <cellStyle name="Millares 2 2" xfId="4" xr:uid="{CF25BBD5-0B8B-4F19-B6AD-98E4C6554280}"/>
    <cellStyle name="Normal" xfId="0" builtinId="0"/>
    <cellStyle name="Porcentaje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cca.org.ar/lista-de-precios/" TargetMode="External"/><Relationship Id="rId1" Type="http://schemas.openxmlformats.org/officeDocument/2006/relationships/hyperlink" Target="https://listado.mercadolibre.com.ar/neumaticos-175%2F70-r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C167E-EADF-4BD6-8EB3-12B47CF97912}">
  <dimension ref="A1:E19"/>
  <sheetViews>
    <sheetView tabSelected="1" workbookViewId="0">
      <selection sqref="A1:B13"/>
    </sheetView>
  </sheetViews>
  <sheetFormatPr baseColWidth="10" defaultRowHeight="15" x14ac:dyDescent="0.25"/>
  <cols>
    <col min="1" max="1" width="61.85546875" customWidth="1"/>
    <col min="2" max="2" width="18.42578125" customWidth="1"/>
    <col min="3" max="3" width="13.140625" customWidth="1"/>
    <col min="5" max="5" width="12.5703125" bestFit="1" customWidth="1"/>
  </cols>
  <sheetData>
    <row r="1" spans="1:5" x14ac:dyDescent="0.25">
      <c r="A1" s="1" t="s">
        <v>0</v>
      </c>
      <c r="B1" t="s">
        <v>63</v>
      </c>
      <c r="D1" s="42"/>
    </row>
    <row r="2" spans="1:5" x14ac:dyDescent="0.25">
      <c r="A2" s="1" t="s">
        <v>1</v>
      </c>
      <c r="B2" s="43">
        <v>371523.86873293581</v>
      </c>
      <c r="C2" s="44"/>
      <c r="D2" s="44"/>
      <c r="E2" s="48"/>
    </row>
    <row r="3" spans="1:5" x14ac:dyDescent="0.25">
      <c r="A3" s="1" t="s">
        <v>2</v>
      </c>
      <c r="B3" s="43">
        <v>56820.874682494054</v>
      </c>
      <c r="C3" s="44"/>
      <c r="D3" s="44"/>
    </row>
    <row r="4" spans="1:5" x14ac:dyDescent="0.25">
      <c r="A4" s="1" t="s">
        <v>3</v>
      </c>
      <c r="B4" s="43">
        <v>39534.076865388619</v>
      </c>
      <c r="C4" s="44"/>
    </row>
    <row r="5" spans="1:5" x14ac:dyDescent="0.25">
      <c r="A5" s="1" t="s">
        <v>4</v>
      </c>
      <c r="B5" s="43">
        <v>3278147.2016463913</v>
      </c>
      <c r="C5" s="44"/>
    </row>
    <row r="6" spans="1:5" x14ac:dyDescent="0.25">
      <c r="A6" s="1" t="s">
        <v>5</v>
      </c>
      <c r="B6" s="43">
        <v>1639073.6008231957</v>
      </c>
      <c r="C6" s="44"/>
    </row>
    <row r="7" spans="1:5" x14ac:dyDescent="0.25">
      <c r="A7" s="1" t="s">
        <v>6</v>
      </c>
      <c r="B7" s="43">
        <v>1034437.0688217137</v>
      </c>
      <c r="C7" s="44"/>
    </row>
    <row r="8" spans="1:5" x14ac:dyDescent="0.25">
      <c r="A8" s="1" t="s">
        <v>7</v>
      </c>
      <c r="B8" s="43">
        <v>113641.74936498811</v>
      </c>
      <c r="C8" s="44"/>
    </row>
    <row r="9" spans="1:5" x14ac:dyDescent="0.25">
      <c r="A9" s="1" t="s">
        <v>8</v>
      </c>
      <c r="B9" s="43">
        <v>310331.120646514</v>
      </c>
      <c r="C9" s="44"/>
    </row>
    <row r="10" spans="1:5" x14ac:dyDescent="0.25">
      <c r="A10" s="1" t="s">
        <v>9</v>
      </c>
      <c r="B10" s="43">
        <v>68476.208299953301</v>
      </c>
      <c r="C10" t="s">
        <v>16</v>
      </c>
    </row>
    <row r="11" spans="1:5" x14ac:dyDescent="0.25">
      <c r="A11" s="1" t="s">
        <v>10</v>
      </c>
      <c r="B11" s="43">
        <v>68476.208299953316</v>
      </c>
      <c r="C11" t="s">
        <v>17</v>
      </c>
    </row>
    <row r="12" spans="1:5" x14ac:dyDescent="0.25">
      <c r="A12" s="1" t="s">
        <v>11</v>
      </c>
      <c r="B12" s="43">
        <v>68476.208299953316</v>
      </c>
      <c r="C12" s="44"/>
      <c r="D12" s="44"/>
    </row>
    <row r="14" spans="1:5" x14ac:dyDescent="0.25">
      <c r="A14" t="s">
        <v>53</v>
      </c>
    </row>
    <row r="15" spans="1:5" x14ac:dyDescent="0.25">
      <c r="A15" t="s">
        <v>12</v>
      </c>
    </row>
    <row r="16" spans="1:5" x14ac:dyDescent="0.25">
      <c r="A16" t="s">
        <v>13</v>
      </c>
    </row>
    <row r="17" spans="1:1" x14ac:dyDescent="0.25">
      <c r="A17" t="s">
        <v>66</v>
      </c>
    </row>
    <row r="18" spans="1:1" x14ac:dyDescent="0.25">
      <c r="A18" t="s">
        <v>14</v>
      </c>
    </row>
    <row r="19" spans="1:1" x14ac:dyDescent="0.25">
      <c r="A19" t="s">
        <v>15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6153D-78BA-4F26-AEF6-725024C0D0F2}">
  <dimension ref="A1:K26"/>
  <sheetViews>
    <sheetView topLeftCell="A3" workbookViewId="0">
      <selection activeCell="A20" sqref="A20"/>
    </sheetView>
  </sheetViews>
  <sheetFormatPr baseColWidth="10" defaultRowHeight="15" x14ac:dyDescent="0.25"/>
  <cols>
    <col min="1" max="1" width="50.140625" customWidth="1"/>
    <col min="2" max="2" width="46.140625" bestFit="1" customWidth="1"/>
    <col min="3" max="3" width="14.140625" bestFit="1" customWidth="1"/>
    <col min="4" max="4" width="6.28515625" customWidth="1"/>
    <col min="5" max="5" width="17" bestFit="1" customWidth="1"/>
    <col min="6" max="6" width="15.140625" customWidth="1"/>
    <col min="7" max="7" width="20.85546875" bestFit="1" customWidth="1"/>
    <col min="9" max="9" width="12.7109375" customWidth="1"/>
  </cols>
  <sheetData>
    <row r="1" spans="1:11" x14ac:dyDescent="0.25">
      <c r="A1" s="46" t="s">
        <v>62</v>
      </c>
      <c r="B1" s="47"/>
    </row>
    <row r="2" spans="1:11" ht="15.75" thickBot="1" x14ac:dyDescent="0.3"/>
    <row r="3" spans="1:11" ht="15.75" thickBot="1" x14ac:dyDescent="0.3">
      <c r="A3" s="2" t="s">
        <v>57</v>
      </c>
      <c r="B3" s="3">
        <v>45961500</v>
      </c>
      <c r="C3" s="4"/>
      <c r="E3" s="5" t="s">
        <v>18</v>
      </c>
    </row>
    <row r="4" spans="1:11" ht="15.75" thickBot="1" x14ac:dyDescent="0.3">
      <c r="A4" s="6" t="s">
        <v>19</v>
      </c>
      <c r="B4" s="7">
        <f>+B3/2</f>
        <v>22980750</v>
      </c>
      <c r="C4" s="4"/>
      <c r="E4" s="8">
        <f>+B5/12</f>
        <v>1666.6666666666667</v>
      </c>
    </row>
    <row r="5" spans="1:11" ht="15.75" thickBot="1" x14ac:dyDescent="0.3">
      <c r="A5" s="6" t="s">
        <v>20</v>
      </c>
      <c r="B5" s="9">
        <v>20000</v>
      </c>
      <c r="C5" s="4"/>
    </row>
    <row r="6" spans="1:11" ht="15.75" thickBot="1" x14ac:dyDescent="0.3">
      <c r="A6" s="10" t="s">
        <v>21</v>
      </c>
      <c r="B6" s="11" t="s">
        <v>58</v>
      </c>
      <c r="C6" s="12">
        <f>+(B3-B4)/(5*B5)</f>
        <v>229.8075</v>
      </c>
      <c r="E6" s="5" t="s">
        <v>22</v>
      </c>
      <c r="F6" s="13" t="s">
        <v>18</v>
      </c>
      <c r="G6" s="13"/>
    </row>
    <row r="7" spans="1:11" ht="15.75" thickBot="1" x14ac:dyDescent="0.3">
      <c r="A7" s="14" t="s">
        <v>23</v>
      </c>
      <c r="B7" s="11" t="s">
        <v>59</v>
      </c>
      <c r="C7" s="12">
        <f>+F15</f>
        <v>459.61500000000001</v>
      </c>
      <c r="E7" s="15">
        <v>57527.93</v>
      </c>
      <c r="F7" s="16">
        <f>B5/12</f>
        <v>1666.6666666666667</v>
      </c>
      <c r="G7" s="17">
        <f>E7/F7</f>
        <v>34.516757999999996</v>
      </c>
    </row>
    <row r="8" spans="1:11" ht="15.75" thickBot="1" x14ac:dyDescent="0.3">
      <c r="A8" s="6" t="s">
        <v>54</v>
      </c>
      <c r="B8" s="18" t="s">
        <v>55</v>
      </c>
      <c r="C8" s="12">
        <f>+G7</f>
        <v>34.516757999999996</v>
      </c>
      <c r="E8" s="5" t="s">
        <v>24</v>
      </c>
      <c r="F8" s="13" t="s">
        <v>25</v>
      </c>
      <c r="G8" s="13" t="s">
        <v>26</v>
      </c>
      <c r="H8" s="13" t="s">
        <v>27</v>
      </c>
    </row>
    <row r="9" spans="1:11" ht="15.75" thickBot="1" x14ac:dyDescent="0.3">
      <c r="A9" s="6" t="s">
        <v>56</v>
      </c>
      <c r="B9" s="6" t="s">
        <v>65</v>
      </c>
      <c r="C9" s="12">
        <f>+H9</f>
        <v>68.942499999999995</v>
      </c>
      <c r="E9" s="13"/>
      <c r="F9" s="19">
        <v>1378850</v>
      </c>
      <c r="G9" s="20">
        <f>+B5</f>
        <v>20000</v>
      </c>
      <c r="H9" s="21">
        <f>+F9/B5</f>
        <v>68.942499999999995</v>
      </c>
    </row>
    <row r="10" spans="1:11" ht="15.75" thickBot="1" x14ac:dyDescent="0.3">
      <c r="A10" s="6" t="s">
        <v>28</v>
      </c>
      <c r="B10" s="6" t="s">
        <v>64</v>
      </c>
      <c r="C10" s="4">
        <f>+H11</f>
        <v>207.4</v>
      </c>
      <c r="E10" s="22" t="s">
        <v>29</v>
      </c>
      <c r="F10" s="1" t="s">
        <v>30</v>
      </c>
      <c r="G10" s="1" t="s">
        <v>31</v>
      </c>
      <c r="H10" s="1" t="s">
        <v>27</v>
      </c>
    </row>
    <row r="11" spans="1:11" ht="15.75" thickBot="1" x14ac:dyDescent="0.3">
      <c r="A11" s="10" t="s">
        <v>32</v>
      </c>
      <c r="B11" s="6" t="s">
        <v>67</v>
      </c>
      <c r="C11" s="12">
        <f>+I13</f>
        <v>15.1</v>
      </c>
      <c r="E11" s="23"/>
      <c r="F11" s="24">
        <v>2074</v>
      </c>
      <c r="G11" s="23">
        <v>10</v>
      </c>
      <c r="H11" s="25">
        <f>+F11/G11</f>
        <v>207.4</v>
      </c>
    </row>
    <row r="12" spans="1:11" ht="15.75" thickBot="1" x14ac:dyDescent="0.3">
      <c r="A12" s="26" t="s">
        <v>33</v>
      </c>
      <c r="B12" s="27">
        <v>25000</v>
      </c>
      <c r="C12" s="28">
        <f>+F17</f>
        <v>15</v>
      </c>
      <c r="E12" s="22" t="s">
        <v>34</v>
      </c>
      <c r="F12" s="1" t="s">
        <v>35</v>
      </c>
      <c r="G12" s="1" t="s">
        <v>36</v>
      </c>
      <c r="H12" s="1" t="s">
        <v>37</v>
      </c>
      <c r="I12" s="1" t="s">
        <v>27</v>
      </c>
    </row>
    <row r="13" spans="1:11" ht="15.75" thickBot="1" x14ac:dyDescent="0.3">
      <c r="A13" s="6" t="s">
        <v>38</v>
      </c>
      <c r="B13" s="6" t="s">
        <v>60</v>
      </c>
      <c r="C13" s="12">
        <f>+B3*0.02/B5</f>
        <v>45.961500000000001</v>
      </c>
      <c r="E13" s="1"/>
      <c r="F13" s="29">
        <v>10000</v>
      </c>
      <c r="G13" s="30">
        <f>+B5/F13</f>
        <v>2</v>
      </c>
      <c r="H13">
        <v>151000</v>
      </c>
      <c r="I13" s="31">
        <f>+H13*G13/B5</f>
        <v>15.1</v>
      </c>
      <c r="K13" s="32"/>
    </row>
    <row r="14" spans="1:11" ht="15.75" thickBot="1" x14ac:dyDescent="0.3">
      <c r="A14" s="6" t="s">
        <v>39</v>
      </c>
      <c r="B14" s="6" t="s">
        <v>60</v>
      </c>
      <c r="C14" s="12">
        <f>+B3*0.02/B5</f>
        <v>45.961500000000001</v>
      </c>
      <c r="E14" s="22" t="s">
        <v>40</v>
      </c>
      <c r="F14" s="1"/>
    </row>
    <row r="15" spans="1:11" ht="15.75" thickBot="1" x14ac:dyDescent="0.3">
      <c r="A15" s="6" t="s">
        <v>41</v>
      </c>
      <c r="B15" s="6" t="s">
        <v>61</v>
      </c>
      <c r="C15" s="33">
        <f>+K20</f>
        <v>15.5</v>
      </c>
      <c r="E15" s="1"/>
      <c r="F15" s="31">
        <f>+(B3-B4)*0.4/B5</f>
        <v>459.61500000000001</v>
      </c>
    </row>
    <row r="16" spans="1:11" ht="15.75" thickBot="1" x14ac:dyDescent="0.3">
      <c r="A16" s="34"/>
      <c r="B16" s="35" t="s">
        <v>42</v>
      </c>
      <c r="C16" s="36">
        <f>SUM(C6:C15)</f>
        <v>1137.8047579999998</v>
      </c>
      <c r="E16" s="22" t="s">
        <v>43</v>
      </c>
      <c r="F16" s="1"/>
    </row>
    <row r="17" spans="1:11" x14ac:dyDescent="0.25">
      <c r="E17" s="23"/>
      <c r="F17" s="37">
        <f>25000/E4</f>
        <v>15</v>
      </c>
    </row>
    <row r="18" spans="1:11" x14ac:dyDescent="0.25">
      <c r="E18" s="22" t="s">
        <v>44</v>
      </c>
      <c r="F18" s="1"/>
      <c r="G18" s="1"/>
      <c r="H18" s="1"/>
      <c r="I18" s="1"/>
      <c r="J18" s="1"/>
      <c r="K18" s="1"/>
    </row>
    <row r="19" spans="1:11" x14ac:dyDescent="0.25">
      <c r="A19" s="1" t="s">
        <v>57</v>
      </c>
      <c r="B19" s="45" t="s">
        <v>45</v>
      </c>
      <c r="E19" s="1" t="s">
        <v>46</v>
      </c>
      <c r="F19" s="13" t="s">
        <v>47</v>
      </c>
      <c r="G19" s="1" t="s">
        <v>48</v>
      </c>
      <c r="H19" s="1" t="s">
        <v>26</v>
      </c>
      <c r="I19" s="1" t="s">
        <v>49</v>
      </c>
      <c r="J19" s="1" t="s">
        <v>50</v>
      </c>
      <c r="K19" s="1" t="s">
        <v>27</v>
      </c>
    </row>
    <row r="20" spans="1:11" x14ac:dyDescent="0.25">
      <c r="A20" t="s">
        <v>51</v>
      </c>
      <c r="B20" s="38" t="s">
        <v>52</v>
      </c>
      <c r="E20" s="29">
        <v>155000</v>
      </c>
      <c r="F20" s="29">
        <f>+E20*4</f>
        <v>620000</v>
      </c>
      <c r="G20" s="29">
        <v>1</v>
      </c>
      <c r="H20" s="29">
        <f>+B5</f>
        <v>20000</v>
      </c>
      <c r="I20" s="39">
        <f>+H20/40000</f>
        <v>0.5</v>
      </c>
      <c r="J20" s="29">
        <f>+F20*I20</f>
        <v>310000</v>
      </c>
      <c r="K20" s="40">
        <f>+J20/B5</f>
        <v>15.5</v>
      </c>
    </row>
    <row r="23" spans="1:11" x14ac:dyDescent="0.25">
      <c r="B23" s="41"/>
    </row>
    <row r="26" spans="1:11" x14ac:dyDescent="0.25">
      <c r="B26" s="41"/>
    </row>
  </sheetData>
  <hyperlinks>
    <hyperlink ref="B20" r:id="rId1" location="D[A:neumaticos%20175/70%20r14%20]" xr:uid="{62F5CD2F-90E2-4D70-A027-BE817A3CC4A2}"/>
    <hyperlink ref="B19" r:id="rId2" xr:uid="{6E639D69-C5CF-465C-AE10-97C3F2E1B617}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Honorarios Junio 2026</vt:lpstr>
      <vt:lpstr>costo del km junio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CPIA-RN</dc:creator>
  <cp:lastModifiedBy>CPIA</cp:lastModifiedBy>
  <cp:lastPrinted>2026-06-22T14:01:34Z</cp:lastPrinted>
  <dcterms:created xsi:type="dcterms:W3CDTF">2024-06-14T11:41:10Z</dcterms:created>
  <dcterms:modified xsi:type="dcterms:W3CDTF">2026-06-22T14:01:38Z</dcterms:modified>
</cp:coreProperties>
</file>